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andrewc.muran/Dropbox/ADDF stuff/"/>
    </mc:Choice>
  </mc:AlternateContent>
  <xr:revisionPtr revIDLastSave="0" documentId="13_ncr:1_{4AF2DCA7-C35A-C949-9B66-D53896C1DE61}" xr6:coauthVersionLast="46" xr6:coauthVersionMax="46" xr10:uidLastSave="{00000000-0000-0000-0000-000000000000}"/>
  <bookViews>
    <workbookView xWindow="5500" yWindow="4260" windowWidth="26440" windowHeight="15440" xr2:uid="{9B94990A-B824-1D4A-9F8D-726704FEFE7C}"/>
  </bookViews>
  <sheets>
    <sheet name="Company valu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I11" i="1"/>
  <c r="J11" i="1" s="1"/>
  <c r="K11" i="1" s="1"/>
  <c r="L11" i="1" s="1"/>
  <c r="M11" i="1" s="1"/>
  <c r="N11" i="1" s="1"/>
  <c r="O11" i="1" s="1"/>
  <c r="P11" i="1" s="1"/>
  <c r="Q11" i="1" s="1"/>
  <c r="D18" i="1"/>
  <c r="D23" i="1" s="1"/>
  <c r="E18" i="1"/>
  <c r="E23" i="1" s="1"/>
  <c r="F18" i="1"/>
  <c r="G18" i="1"/>
  <c r="H18" i="1"/>
  <c r="H24" i="1" s="1"/>
  <c r="H33" i="1" s="1"/>
  <c r="I18" i="1"/>
  <c r="I23" i="1" s="1"/>
  <c r="J18" i="1"/>
  <c r="K18" i="1"/>
  <c r="L18" i="1"/>
  <c r="M18" i="1"/>
  <c r="N18" i="1"/>
  <c r="O18" i="1"/>
  <c r="P18" i="1"/>
  <c r="P23" i="1" s="1"/>
  <c r="Q18" i="1"/>
  <c r="Q24" i="1" s="1"/>
  <c r="Q33" i="1" s="1"/>
  <c r="D22" i="1"/>
  <c r="E22" i="1"/>
  <c r="F22" i="1"/>
  <c r="G22" i="1"/>
  <c r="H22" i="1"/>
  <c r="I22" i="1"/>
  <c r="J22" i="1"/>
  <c r="K22" i="1"/>
  <c r="K24" i="1" s="1"/>
  <c r="K33" i="1" s="1"/>
  <c r="L22" i="1"/>
  <c r="L23" i="1" s="1"/>
  <c r="M22" i="1"/>
  <c r="M23" i="1" s="1"/>
  <c r="N22" i="1"/>
  <c r="N23" i="1" s="1"/>
  <c r="O22" i="1"/>
  <c r="O23" i="1" s="1"/>
  <c r="P22" i="1"/>
  <c r="Q22" i="1"/>
  <c r="F23" i="1"/>
  <c r="G23" i="1"/>
  <c r="J23" i="1"/>
  <c r="K23" i="1"/>
  <c r="F24" i="1"/>
  <c r="F33" i="1" s="1"/>
  <c r="G24" i="1"/>
  <c r="G33" i="1" s="1"/>
  <c r="I24" i="1"/>
  <c r="I33" i="1" s="1"/>
  <c r="J24" i="1"/>
  <c r="J33" i="1" s="1"/>
  <c r="E27" i="1"/>
  <c r="F27" i="1"/>
  <c r="G27" i="1"/>
  <c r="H27" i="1"/>
  <c r="I27" i="1"/>
  <c r="J27" i="1"/>
  <c r="K27" i="1"/>
  <c r="L27" i="1"/>
  <c r="M27" i="1"/>
  <c r="N27" i="1"/>
  <c r="O27" i="1"/>
  <c r="P27" i="1"/>
  <c r="Q27" i="1"/>
  <c r="E29" i="1"/>
  <c r="F29" i="1"/>
  <c r="G29" i="1"/>
  <c r="H29" i="1"/>
  <c r="I29" i="1"/>
  <c r="J29" i="1"/>
  <c r="K29" i="1"/>
  <c r="L29" i="1"/>
  <c r="M29" i="1"/>
  <c r="N29" i="1"/>
  <c r="O29" i="1"/>
  <c r="P29" i="1"/>
  <c r="Q29" i="1"/>
  <c r="E31" i="1"/>
  <c r="F31" i="1"/>
  <c r="G31" i="1"/>
  <c r="H31" i="1"/>
  <c r="I31" i="1"/>
  <c r="J31" i="1"/>
  <c r="K31" i="1"/>
  <c r="L31" i="1"/>
  <c r="M31" i="1"/>
  <c r="N31" i="1"/>
  <c r="O31" i="1"/>
  <c r="P31" i="1"/>
  <c r="Q31" i="1"/>
  <c r="D36" i="1"/>
  <c r="N24" i="1" l="1"/>
  <c r="N33" i="1" s="1"/>
  <c r="M24" i="1"/>
  <c r="M33" i="1" s="1"/>
  <c r="L24" i="1"/>
  <c r="L33" i="1" s="1"/>
  <c r="H23" i="1"/>
  <c r="O24" i="1"/>
  <c r="O33" i="1" s="1"/>
  <c r="E24" i="1"/>
  <c r="E33" i="1" s="1"/>
  <c r="D24" i="1"/>
  <c r="D33" i="1" s="1"/>
  <c r="D38" i="1" s="1"/>
  <c r="Q23" i="1"/>
  <c r="P24" i="1"/>
  <c r="P33" i="1" s="1"/>
  <c r="E35" i="1" l="1"/>
  <c r="F35" i="1" l="1"/>
  <c r="E36" i="1"/>
  <c r="E38" i="1" s="1"/>
  <c r="G35" i="1" l="1"/>
  <c r="F36" i="1"/>
  <c r="F38" i="1" s="1"/>
  <c r="H35" i="1" l="1"/>
  <c r="G36" i="1"/>
  <c r="G38" i="1" s="1"/>
  <c r="G40" i="1" s="1"/>
  <c r="I35" i="1" l="1"/>
  <c r="H36" i="1"/>
  <c r="H38" i="1" s="1"/>
  <c r="H40" i="1" s="1"/>
  <c r="J35" i="1" l="1"/>
  <c r="I36" i="1"/>
  <c r="I38" i="1" s="1"/>
  <c r="I40" i="1" s="1"/>
  <c r="K35" i="1" l="1"/>
  <c r="J36" i="1"/>
  <c r="J38" i="1" s="1"/>
  <c r="J40" i="1" s="1"/>
  <c r="L35" i="1" l="1"/>
  <c r="K36" i="1"/>
  <c r="K38" i="1" s="1"/>
  <c r="K40" i="1" s="1"/>
  <c r="M35" i="1" l="1"/>
  <c r="L36" i="1"/>
  <c r="L38" i="1" s="1"/>
  <c r="L40" i="1" s="1"/>
  <c r="N35" i="1" l="1"/>
  <c r="M36" i="1"/>
  <c r="M38" i="1" s="1"/>
  <c r="M40" i="1" s="1"/>
  <c r="N36" i="1" l="1"/>
  <c r="N38" i="1" s="1"/>
  <c r="N40" i="1" s="1"/>
  <c r="O35" i="1"/>
  <c r="O36" i="1" l="1"/>
  <c r="O38" i="1" s="1"/>
  <c r="O40" i="1" s="1"/>
  <c r="P35" i="1"/>
  <c r="P36" i="1" l="1"/>
  <c r="P38" i="1" s="1"/>
  <c r="P40" i="1" s="1"/>
  <c r="Q35" i="1"/>
  <c r="Q36" i="1" s="1"/>
  <c r="Q38" i="1" s="1"/>
  <c r="R38" i="1" l="1"/>
  <c r="C44" i="1" s="1"/>
  <c r="Q40" i="1"/>
  <c r="C45" i="1" s="1"/>
  <c r="C47" i="1" l="1"/>
  <c r="C49" i="1" s="1"/>
</calcChain>
</file>

<file path=xl/sharedStrings.xml><?xml version="1.0" encoding="utf-8"?>
<sst xmlns="http://schemas.openxmlformats.org/spreadsheetml/2006/main" count="43" uniqueCount="41">
  <si>
    <t>Equity Value</t>
  </si>
  <si>
    <t>YE20 Cash and Equivalents</t>
  </si>
  <si>
    <t>Enterprise Value</t>
  </si>
  <si>
    <t>LT Debt</t>
  </si>
  <si>
    <t>PV Cash Flow</t>
  </si>
  <si>
    <t>Terminal present value</t>
  </si>
  <si>
    <t>Terminal growth rate</t>
  </si>
  <si>
    <t>WACC</t>
  </si>
  <si>
    <t>PV of FCF</t>
  </si>
  <si>
    <t>Years</t>
  </si>
  <si>
    <t>Free cash flow (FCF)</t>
  </si>
  <si>
    <t xml:space="preserve">Tax rate: </t>
  </si>
  <si>
    <t>Tax expense</t>
  </si>
  <si>
    <t>Net operating loss / profit</t>
  </si>
  <si>
    <t>EBIT</t>
  </si>
  <si>
    <t>% growth</t>
  </si>
  <si>
    <t>R&amp;D</t>
  </si>
  <si>
    <t>G&amp;A</t>
  </si>
  <si>
    <t>S&amp;M</t>
  </si>
  <si>
    <t>Gross profit</t>
  </si>
  <si>
    <t>% of revenue</t>
  </si>
  <si>
    <t>Total COGS ($M)</t>
  </si>
  <si>
    <t>Cost per device / test</t>
  </si>
  <si>
    <t>COGS</t>
  </si>
  <si>
    <t>Total Revenue ($M)</t>
  </si>
  <si>
    <t>Price</t>
  </si>
  <si>
    <t>Volume sales</t>
  </si>
  <si>
    <t>Total Head Count</t>
  </si>
  <si>
    <t>Please include any and all assumptions used in these projections</t>
  </si>
  <si>
    <t>Company Name</t>
  </si>
  <si>
    <t>SECTION 2: Company Valuation Model</t>
  </si>
  <si>
    <t>Key assumptions</t>
  </si>
  <si>
    <t>Expected</t>
  </si>
  <si>
    <t>Actual</t>
  </si>
  <si>
    <t>Financial model</t>
  </si>
  <si>
    <r>
      <rPr>
        <b/>
        <i/>
        <u/>
        <sz val="11"/>
        <color theme="4"/>
        <rFont val="Calibri"/>
        <family val="2"/>
        <scheme val="minor"/>
      </rPr>
      <t>Instructions:</t>
    </r>
    <r>
      <rPr>
        <b/>
        <i/>
        <sz val="11"/>
        <color theme="4"/>
        <rFont val="Calibri"/>
        <family val="2"/>
        <scheme val="minor"/>
      </rPr>
      <t xml:space="preserve"> The purpose of this document is to collect historical financials and arrive at a discounted cash flow based valuation based on expected revenue and cost assumptions. Please input current financial information and your projections for the future and include ALL assumptions used in each calculation. Please note that this is only a guide. If you have a different method of calculating your valuation, please include the details below this form. Please note that the numbers that have been input here are for illustrative purposes only to understand the model better. </t>
    </r>
  </si>
  <si>
    <t>Key outputs</t>
  </si>
  <si>
    <t>Inputs</t>
  </si>
  <si>
    <t>Assumptions</t>
  </si>
  <si>
    <t>KEY</t>
  </si>
  <si>
    <t>Financial Model: AD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</si>
</sst>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_(&quot;$&quot;* #,##0.0_);_(&quot;$&quot;* \(#,##0.0\);_(&quot;$&quot;* &quot;-&quot;?_);_(@_)"/>
    <numFmt numFmtId="166" formatCode="_(&quot;$&quot;* #,##0.0_);_(&quot;$&quot;* \(#,##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b/>
      <i/>
      <sz val="11"/>
      <color theme="4"/>
      <name val="Calibri"/>
      <family val="2"/>
      <scheme val="minor"/>
    </font>
    <font>
      <b/>
      <i/>
      <u/>
      <sz val="11"/>
      <color theme="4"/>
      <name val="Calibri"/>
      <family val="2"/>
      <scheme val="minor"/>
    </font>
    <font>
      <sz val="11"/>
      <color theme="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4" tint="-0.499984740745262"/>
        <bgColor indexed="64"/>
      </patternFill>
    </fill>
  </fills>
  <borders count="26">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0" borderId="0" xfId="0" applyAlignment="1">
      <alignment horizontal="right"/>
    </xf>
    <xf numFmtId="164" fontId="2" fillId="2" borderId="1" xfId="0" applyNumberFormat="1" applyFont="1" applyFill="1" applyBorder="1"/>
    <xf numFmtId="0" fontId="2" fillId="3" borderId="2" xfId="0" applyFont="1" applyFill="1" applyBorder="1" applyAlignment="1">
      <alignment horizontal="left"/>
    </xf>
    <xf numFmtId="164" fontId="0" fillId="4" borderId="3" xfId="0" applyNumberFormat="1" applyFill="1" applyBorder="1"/>
    <xf numFmtId="0" fontId="0" fillId="5" borderId="4" xfId="0" applyFill="1" applyBorder="1" applyAlignment="1">
      <alignment horizontal="left"/>
    </xf>
    <xf numFmtId="164" fontId="0" fillId="4" borderId="5" xfId="1" applyNumberFormat="1" applyFont="1" applyFill="1" applyBorder="1"/>
    <xf numFmtId="0" fontId="0" fillId="5" borderId="6" xfId="0" applyFill="1" applyBorder="1" applyAlignment="1">
      <alignment horizontal="left"/>
    </xf>
    <xf numFmtId="164" fontId="0" fillId="5" borderId="7" xfId="0" applyNumberFormat="1" applyFill="1" applyBorder="1"/>
    <xf numFmtId="0" fontId="0" fillId="5" borderId="8" xfId="0" applyFill="1" applyBorder="1" applyAlignment="1">
      <alignment horizontal="left"/>
    </xf>
    <xf numFmtId="164" fontId="0" fillId="5" borderId="9" xfId="0" applyNumberFormat="1" applyFill="1" applyBorder="1"/>
    <xf numFmtId="0" fontId="0" fillId="5" borderId="10" xfId="0" applyFill="1" applyBorder="1" applyAlignment="1">
      <alignment horizontal="left"/>
    </xf>
    <xf numFmtId="9" fontId="0" fillId="6" borderId="11" xfId="0" applyNumberFormat="1" applyFill="1" applyBorder="1"/>
    <xf numFmtId="0" fontId="0" fillId="5" borderId="12" xfId="0" applyFill="1" applyBorder="1" applyAlignment="1">
      <alignment horizontal="left"/>
    </xf>
    <xf numFmtId="9" fontId="0" fillId="6" borderId="13" xfId="0" applyNumberFormat="1" applyFill="1" applyBorder="1"/>
    <xf numFmtId="0" fontId="0" fillId="5" borderId="14" xfId="0" applyFill="1" applyBorder="1" applyAlignment="1">
      <alignment horizontal="left"/>
    </xf>
    <xf numFmtId="44" fontId="0" fillId="0" borderId="15" xfId="0" applyNumberFormat="1" applyBorder="1"/>
    <xf numFmtId="44" fontId="0" fillId="0" borderId="16" xfId="0" applyNumberFormat="1" applyBorder="1"/>
    <xf numFmtId="0" fontId="0" fillId="0" borderId="15" xfId="0" applyBorder="1"/>
    <xf numFmtId="0" fontId="0" fillId="0" borderId="15" xfId="0" applyBorder="1" applyAlignment="1">
      <alignment horizontal="right"/>
    </xf>
    <xf numFmtId="0" fontId="0" fillId="0" borderId="17" xfId="0" applyBorder="1"/>
    <xf numFmtId="44" fontId="2" fillId="2" borderId="15" xfId="0" applyNumberFormat="1" applyFont="1" applyFill="1" applyBorder="1"/>
    <xf numFmtId="165" fontId="2" fillId="2" borderId="15" xfId="0" applyNumberFormat="1" applyFont="1" applyFill="1" applyBorder="1"/>
    <xf numFmtId="165" fontId="2" fillId="2" borderId="16" xfId="0" applyNumberFormat="1" applyFont="1" applyFill="1" applyBorder="1"/>
    <xf numFmtId="0" fontId="2" fillId="2" borderId="15" xfId="0" applyFont="1" applyFill="1" applyBorder="1"/>
    <xf numFmtId="0" fontId="2" fillId="2" borderId="15" xfId="0" applyFont="1" applyFill="1" applyBorder="1" applyAlignment="1">
      <alignment horizontal="right"/>
    </xf>
    <xf numFmtId="9" fontId="0" fillId="6" borderId="0" xfId="0" applyNumberFormat="1" applyFill="1"/>
    <xf numFmtId="166" fontId="0" fillId="0" borderId="0" xfId="1" applyNumberFormat="1" applyFont="1"/>
    <xf numFmtId="166" fontId="0" fillId="0" borderId="17" xfId="1" applyNumberFormat="1" applyFont="1" applyBorder="1"/>
    <xf numFmtId="166" fontId="0" fillId="0" borderId="0" xfId="1" applyNumberFormat="1" applyFont="1" applyBorder="1"/>
    <xf numFmtId="8" fontId="0" fillId="0" borderId="0" xfId="0" applyNumberFormat="1"/>
    <xf numFmtId="8" fontId="0" fillId="0" borderId="17" xfId="0" applyNumberFormat="1" applyBorder="1"/>
    <xf numFmtId="0" fontId="2" fillId="0" borderId="0" xfId="0" applyFont="1"/>
    <xf numFmtId="8" fontId="2" fillId="2" borderId="15" xfId="0" applyNumberFormat="1" applyFont="1" applyFill="1" applyBorder="1"/>
    <xf numFmtId="8" fontId="2" fillId="2" borderId="16" xfId="0" applyNumberFormat="1" applyFont="1" applyFill="1" applyBorder="1"/>
    <xf numFmtId="9" fontId="3" fillId="0" borderId="0" xfId="2" applyFont="1"/>
    <xf numFmtId="9" fontId="3" fillId="0" borderId="17" xfId="2" applyFont="1" applyBorder="1"/>
    <xf numFmtId="9" fontId="3" fillId="0" borderId="0" xfId="2" applyFont="1" applyBorder="1"/>
    <xf numFmtId="0" fontId="3" fillId="0" borderId="0" xfId="0" applyFont="1" applyAlignment="1">
      <alignment horizontal="right"/>
    </xf>
    <xf numFmtId="0" fontId="0" fillId="6" borderId="15" xfId="0" applyFill="1" applyBorder="1"/>
    <xf numFmtId="164" fontId="0" fillId="4" borderId="0" xfId="1" applyNumberFormat="1" applyFont="1" applyFill="1"/>
    <xf numFmtId="164" fontId="0" fillId="4" borderId="17" xfId="1" applyNumberFormat="1" applyFont="1" applyFill="1" applyBorder="1"/>
    <xf numFmtId="164" fontId="0" fillId="4" borderId="0" xfId="1" applyNumberFormat="1" applyFont="1" applyFill="1" applyBorder="1"/>
    <xf numFmtId="44" fontId="2" fillId="2" borderId="15" xfId="1" applyFont="1" applyFill="1" applyBorder="1"/>
    <xf numFmtId="44" fontId="2" fillId="2" borderId="16" xfId="1" applyFont="1" applyFill="1" applyBorder="1"/>
    <xf numFmtId="44" fontId="0" fillId="4" borderId="0" xfId="1" applyFont="1" applyFill="1"/>
    <xf numFmtId="6" fontId="0" fillId="4" borderId="0" xfId="1" applyNumberFormat="1" applyFont="1" applyFill="1"/>
    <xf numFmtId="44" fontId="0" fillId="4" borderId="17" xfId="1" applyFont="1" applyFill="1" applyBorder="1"/>
    <xf numFmtId="44" fontId="0" fillId="4" borderId="0" xfId="1" applyFont="1" applyFill="1" applyBorder="1"/>
    <xf numFmtId="0" fontId="2" fillId="0" borderId="0" xfId="0" applyFont="1" applyAlignment="1">
      <alignment horizontal="right"/>
    </xf>
    <xf numFmtId="6" fontId="2" fillId="2" borderId="15" xfId="0" applyNumberFormat="1" applyFont="1" applyFill="1" applyBorder="1"/>
    <xf numFmtId="6" fontId="2" fillId="2" borderId="16" xfId="0" applyNumberFormat="1" applyFont="1" applyFill="1" applyBorder="1"/>
    <xf numFmtId="6" fontId="0" fillId="4" borderId="0" xfId="0" applyNumberFormat="1" applyFill="1"/>
    <xf numFmtId="6" fontId="0" fillId="4" borderId="17" xfId="0" applyNumberFormat="1" applyFill="1" applyBorder="1"/>
    <xf numFmtId="0" fontId="0" fillId="4" borderId="0" xfId="0" applyFill="1"/>
    <xf numFmtId="0" fontId="0" fillId="4" borderId="17" xfId="0" applyFill="1" applyBorder="1"/>
    <xf numFmtId="0" fontId="3" fillId="0" borderId="0" xfId="0" applyFont="1" applyAlignment="1">
      <alignment wrapText="1"/>
    </xf>
    <xf numFmtId="0" fontId="2" fillId="4" borderId="0" xfId="0" applyFont="1" applyFill="1"/>
    <xf numFmtId="0" fontId="2" fillId="0" borderId="15" xfId="0" applyFont="1" applyBorder="1"/>
    <xf numFmtId="0" fontId="2" fillId="0" borderId="16" xfId="0" applyFont="1" applyBorder="1"/>
    <xf numFmtId="0" fontId="0" fillId="0" borderId="20" xfId="0" applyBorder="1"/>
    <xf numFmtId="0" fontId="0" fillId="2" borderId="21" xfId="0" applyFill="1" applyBorder="1" applyAlignment="1">
      <alignment horizontal="right"/>
    </xf>
    <xf numFmtId="0" fontId="0" fillId="0" borderId="22" xfId="0" applyBorder="1"/>
    <xf numFmtId="0" fontId="0" fillId="4" borderId="23" xfId="0" applyFill="1" applyBorder="1" applyAlignment="1">
      <alignment horizontal="right"/>
    </xf>
    <xf numFmtId="0" fontId="0" fillId="0" borderId="24" xfId="0" applyBorder="1"/>
    <xf numFmtId="0" fontId="0" fillId="6" borderId="25" xfId="0" applyFill="1" applyBorder="1" applyAlignment="1">
      <alignment horizontal="right"/>
    </xf>
    <xf numFmtId="0" fontId="7" fillId="10" borderId="0" xfId="0" applyFont="1" applyFill="1"/>
    <xf numFmtId="0" fontId="7" fillId="10" borderId="0" xfId="0" applyFont="1" applyFill="1" applyAlignment="1">
      <alignment horizontal="right"/>
    </xf>
    <xf numFmtId="0" fontId="4" fillId="10" borderId="0" xfId="0" applyFont="1" applyFill="1"/>
    <xf numFmtId="0" fontId="2" fillId="7" borderId="0" xfId="0" applyFont="1" applyFill="1" applyAlignment="1">
      <alignment horizontal="center" vertical="center"/>
    </xf>
    <xf numFmtId="0" fontId="5" fillId="0" borderId="0" xfId="0" applyFont="1" applyAlignment="1">
      <alignment horizontal="left" vertical="top" wrapText="1"/>
    </xf>
    <xf numFmtId="0" fontId="2" fillId="0" borderId="25" xfId="0" applyFont="1" applyBorder="1" applyAlignment="1">
      <alignment horizontal="center"/>
    </xf>
    <xf numFmtId="0" fontId="2" fillId="0" borderId="24" xfId="0" applyFont="1" applyBorder="1" applyAlignment="1">
      <alignment horizontal="center"/>
    </xf>
    <xf numFmtId="0" fontId="4" fillId="9" borderId="18" xfId="0" applyFont="1" applyFill="1" applyBorder="1" applyAlignment="1">
      <alignment horizontal="center"/>
    </xf>
    <xf numFmtId="0" fontId="4" fillId="9" borderId="19" xfId="0" applyFont="1" applyFill="1" applyBorder="1" applyAlignment="1">
      <alignment horizontal="center"/>
    </xf>
    <xf numFmtId="0" fontId="4" fillId="8" borderId="18"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197B3-9EB1-254C-B43D-9A02152EAC58}">
  <dimension ref="A1:S50"/>
  <sheetViews>
    <sheetView showGridLines="0" tabSelected="1" zoomScaleNormal="100" workbookViewId="0">
      <pane xSplit="3" ySplit="11" topLeftCell="D12" activePane="bottomRight" state="frozen"/>
      <selection pane="topRight" activeCell="C1" sqref="C1"/>
      <selection pane="bottomLeft" activeCell="A4" sqref="A4"/>
      <selection pane="bottomRight" activeCell="F5" sqref="F5"/>
    </sheetView>
  </sheetViews>
  <sheetFormatPr baseColWidth="10" defaultColWidth="8.83203125" defaultRowHeight="15" x14ac:dyDescent="0.2"/>
  <cols>
    <col min="1" max="1" width="3.1640625" customWidth="1"/>
    <col min="2" max="2" width="18.83203125" style="1" customWidth="1"/>
    <col min="3" max="3" width="20.1640625" customWidth="1"/>
    <col min="5" max="6" width="10.5" bestFit="1" customWidth="1"/>
    <col min="8" max="10" width="10.5" bestFit="1" customWidth="1"/>
    <col min="11" max="17" width="9.33203125" bestFit="1" customWidth="1"/>
    <col min="18" max="18" width="10.5" customWidth="1"/>
    <col min="19" max="19" width="34.5" customWidth="1"/>
  </cols>
  <sheetData>
    <row r="1" spans="1:19" s="66" customFormat="1" x14ac:dyDescent="0.2">
      <c r="A1" s="68" t="s">
        <v>40</v>
      </c>
      <c r="B1" s="67"/>
    </row>
    <row r="2" spans="1:19" ht="16" thickBot="1" x14ac:dyDescent="0.25"/>
    <row r="3" spans="1:19" ht="16" thickBot="1" x14ac:dyDescent="0.25">
      <c r="B3" s="71" t="s">
        <v>39</v>
      </c>
      <c r="C3" s="72"/>
    </row>
    <row r="4" spans="1:19" x14ac:dyDescent="0.2">
      <c r="B4" s="65"/>
      <c r="C4" s="64" t="s">
        <v>38</v>
      </c>
      <c r="E4" s="32"/>
      <c r="F4" s="32"/>
      <c r="G4" s="32"/>
      <c r="H4" s="32"/>
      <c r="I4" s="32"/>
      <c r="J4" s="32"/>
      <c r="K4" s="32"/>
      <c r="L4" s="32"/>
      <c r="M4" s="32"/>
      <c r="N4" s="32"/>
      <c r="O4" s="32"/>
      <c r="P4" s="32"/>
    </row>
    <row r="5" spans="1:19" x14ac:dyDescent="0.2">
      <c r="B5" s="63"/>
      <c r="C5" s="62" t="s">
        <v>37</v>
      </c>
    </row>
    <row r="6" spans="1:19" ht="16" thickBot="1" x14ac:dyDescent="0.25">
      <c r="B6" s="61"/>
      <c r="C6" s="60" t="s">
        <v>36</v>
      </c>
    </row>
    <row r="8" spans="1:19" ht="45" customHeight="1" x14ac:dyDescent="0.2">
      <c r="D8" s="70" t="s">
        <v>35</v>
      </c>
      <c r="E8" s="70"/>
      <c r="F8" s="70"/>
      <c r="G8" s="70"/>
      <c r="H8" s="70"/>
      <c r="I8" s="70"/>
      <c r="J8" s="70"/>
      <c r="K8" s="70"/>
      <c r="L8" s="70"/>
      <c r="M8" s="70"/>
      <c r="N8" s="70"/>
      <c r="O8" s="70"/>
      <c r="P8" s="70"/>
      <c r="Q8" s="70"/>
      <c r="R8" s="70"/>
      <c r="S8" s="70"/>
    </row>
    <row r="10" spans="1:19" x14ac:dyDescent="0.2">
      <c r="B10" s="32" t="s">
        <v>34</v>
      </c>
      <c r="D10" s="73" t="s">
        <v>33</v>
      </c>
      <c r="E10" s="73"/>
      <c r="F10" s="73"/>
      <c r="G10" s="74"/>
      <c r="H10" s="75" t="s">
        <v>32</v>
      </c>
      <c r="I10" s="75"/>
      <c r="J10" s="75"/>
      <c r="K10" s="75"/>
      <c r="L10" s="75"/>
      <c r="M10" s="75"/>
      <c r="N10" s="75"/>
      <c r="O10" s="75"/>
      <c r="P10" s="75"/>
      <c r="Q10" s="75"/>
    </row>
    <row r="11" spans="1:19" x14ac:dyDescent="0.2">
      <c r="B11"/>
      <c r="D11" s="58">
        <v>2017</v>
      </c>
      <c r="E11" s="58">
        <v>2018</v>
      </c>
      <c r="F11" s="58">
        <v>2019</v>
      </c>
      <c r="G11" s="59">
        <v>2020</v>
      </c>
      <c r="H11" s="58">
        <f t="shared" ref="H11:Q11" si="0">G11+1</f>
        <v>2021</v>
      </c>
      <c r="I11" s="58">
        <f t="shared" si="0"/>
        <v>2022</v>
      </c>
      <c r="J11" s="58">
        <f t="shared" si="0"/>
        <v>2023</v>
      </c>
      <c r="K11" s="58">
        <f t="shared" si="0"/>
        <v>2024</v>
      </c>
      <c r="L11" s="58">
        <f t="shared" si="0"/>
        <v>2025</v>
      </c>
      <c r="M11" s="58">
        <f t="shared" si="0"/>
        <v>2026</v>
      </c>
      <c r="N11" s="58">
        <f t="shared" si="0"/>
        <v>2027</v>
      </c>
      <c r="O11" s="58">
        <f t="shared" si="0"/>
        <v>2028</v>
      </c>
      <c r="P11" s="58">
        <f t="shared" si="0"/>
        <v>2029</v>
      </c>
      <c r="Q11" s="58">
        <f t="shared" si="0"/>
        <v>2030</v>
      </c>
      <c r="S11" s="32" t="s">
        <v>31</v>
      </c>
    </row>
    <row r="12" spans="1:19" ht="36" customHeight="1" x14ac:dyDescent="0.2">
      <c r="A12" s="69" t="s">
        <v>30</v>
      </c>
      <c r="B12" s="69"/>
      <c r="C12" s="69"/>
      <c r="D12" s="69"/>
      <c r="E12" s="69"/>
      <c r="F12" s="69"/>
      <c r="G12" s="69"/>
      <c r="H12" s="69"/>
      <c r="I12" s="69"/>
      <c r="J12" s="69"/>
      <c r="K12" s="69"/>
      <c r="L12" s="69"/>
      <c r="M12" s="69"/>
      <c r="N12" s="69"/>
      <c r="O12" s="69"/>
      <c r="P12" s="69"/>
      <c r="Q12" s="69"/>
      <c r="R12" s="69"/>
      <c r="S12" s="69"/>
    </row>
    <row r="13" spans="1:19" ht="14.5" customHeight="1" x14ac:dyDescent="0.2">
      <c r="B13" s="57" t="s">
        <v>29</v>
      </c>
      <c r="G13" s="20"/>
      <c r="S13" s="56" t="s">
        <v>28</v>
      </c>
    </row>
    <row r="14" spans="1:19" ht="14.5" customHeight="1" x14ac:dyDescent="0.2">
      <c r="B14" s="32"/>
      <c r="C14" t="s">
        <v>27</v>
      </c>
      <c r="D14" s="54">
        <v>5</v>
      </c>
      <c r="E14" s="54">
        <v>7</v>
      </c>
      <c r="F14" s="54">
        <v>8</v>
      </c>
      <c r="G14" s="55">
        <v>11</v>
      </c>
      <c r="H14" s="54">
        <v>12</v>
      </c>
      <c r="I14" s="54">
        <v>14</v>
      </c>
      <c r="J14" s="54">
        <v>20</v>
      </c>
      <c r="K14" s="54">
        <v>32</v>
      </c>
      <c r="L14" s="54">
        <v>42</v>
      </c>
      <c r="M14" s="54">
        <v>60</v>
      </c>
      <c r="N14" s="54">
        <v>84</v>
      </c>
      <c r="O14" s="54">
        <v>100</v>
      </c>
      <c r="P14" s="54">
        <v>110</v>
      </c>
      <c r="Q14" s="54">
        <v>112</v>
      </c>
      <c r="S14" s="39"/>
    </row>
    <row r="15" spans="1:19" ht="14.5" customHeight="1" x14ac:dyDescent="0.2">
      <c r="B15" s="32"/>
      <c r="G15" s="20"/>
      <c r="S15" s="56"/>
    </row>
    <row r="16" spans="1:19" x14ac:dyDescent="0.2">
      <c r="C16" t="s">
        <v>26</v>
      </c>
      <c r="D16" s="54">
        <v>0</v>
      </c>
      <c r="E16" s="54">
        <v>0</v>
      </c>
      <c r="F16" s="54">
        <v>0</v>
      </c>
      <c r="G16" s="55">
        <v>0</v>
      </c>
      <c r="H16" s="54">
        <v>100</v>
      </c>
      <c r="I16" s="54">
        <v>2540</v>
      </c>
      <c r="J16" s="54">
        <v>5000</v>
      </c>
      <c r="K16" s="54">
        <v>11000</v>
      </c>
      <c r="L16" s="54">
        <v>20000</v>
      </c>
      <c r="M16" s="54">
        <v>30000</v>
      </c>
      <c r="N16" s="54">
        <v>37500</v>
      </c>
      <c r="O16" s="54">
        <v>45000</v>
      </c>
      <c r="P16" s="54">
        <v>52500</v>
      </c>
      <c r="Q16" s="54">
        <v>60000</v>
      </c>
      <c r="S16" s="39"/>
    </row>
    <row r="17" spans="1:19" s="32" customFormat="1" x14ac:dyDescent="0.2">
      <c r="A17"/>
      <c r="B17" s="1"/>
      <c r="C17" t="s">
        <v>25</v>
      </c>
      <c r="D17" s="52">
        <v>0</v>
      </c>
      <c r="E17" s="52">
        <v>0</v>
      </c>
      <c r="F17" s="52">
        <v>0</v>
      </c>
      <c r="G17" s="53">
        <v>8000</v>
      </c>
      <c r="H17" s="52">
        <v>8000</v>
      </c>
      <c r="I17" s="52">
        <v>8000</v>
      </c>
      <c r="J17" s="52">
        <v>8000</v>
      </c>
      <c r="K17" s="52">
        <v>8000</v>
      </c>
      <c r="L17" s="52">
        <v>8000</v>
      </c>
      <c r="M17" s="52">
        <v>8000</v>
      </c>
      <c r="N17" s="52">
        <v>8000</v>
      </c>
      <c r="O17" s="52">
        <v>8000</v>
      </c>
      <c r="P17" s="52">
        <v>8000</v>
      </c>
      <c r="Q17" s="52">
        <v>8000</v>
      </c>
      <c r="R17"/>
      <c r="S17" s="39"/>
    </row>
    <row r="18" spans="1:19" x14ac:dyDescent="0.2">
      <c r="A18" s="32"/>
      <c r="B18" s="25" t="s">
        <v>24</v>
      </c>
      <c r="C18" s="24"/>
      <c r="D18" s="50">
        <f t="shared" ref="D18:Q18" si="1">(D16*D17)/1000000</f>
        <v>0</v>
      </c>
      <c r="E18" s="50">
        <f t="shared" si="1"/>
        <v>0</v>
      </c>
      <c r="F18" s="50">
        <f t="shared" si="1"/>
        <v>0</v>
      </c>
      <c r="G18" s="51">
        <f t="shared" si="1"/>
        <v>0</v>
      </c>
      <c r="H18" s="50">
        <f t="shared" si="1"/>
        <v>0.8</v>
      </c>
      <c r="I18" s="50">
        <f t="shared" si="1"/>
        <v>20.32</v>
      </c>
      <c r="J18" s="50">
        <f t="shared" si="1"/>
        <v>40</v>
      </c>
      <c r="K18" s="50">
        <f t="shared" si="1"/>
        <v>88</v>
      </c>
      <c r="L18" s="50">
        <f t="shared" si="1"/>
        <v>160</v>
      </c>
      <c r="M18" s="50">
        <f t="shared" si="1"/>
        <v>240</v>
      </c>
      <c r="N18" s="50">
        <f t="shared" si="1"/>
        <v>300</v>
      </c>
      <c r="O18" s="50">
        <f t="shared" si="1"/>
        <v>360</v>
      </c>
      <c r="P18" s="50">
        <f t="shared" si="1"/>
        <v>420</v>
      </c>
      <c r="Q18" s="50">
        <f t="shared" si="1"/>
        <v>480</v>
      </c>
      <c r="R18" s="32"/>
      <c r="S18" s="32"/>
    </row>
    <row r="19" spans="1:19" x14ac:dyDescent="0.2">
      <c r="G19" s="20"/>
    </row>
    <row r="20" spans="1:19" x14ac:dyDescent="0.2">
      <c r="B20" s="49" t="s">
        <v>23</v>
      </c>
      <c r="G20" s="20"/>
    </row>
    <row r="21" spans="1:19" s="32" customFormat="1" x14ac:dyDescent="0.2">
      <c r="A21"/>
      <c r="B21" s="1"/>
      <c r="C21" t="s">
        <v>22</v>
      </c>
      <c r="D21" s="48">
        <v>0</v>
      </c>
      <c r="E21" s="48">
        <v>0</v>
      </c>
      <c r="F21" s="48">
        <v>0</v>
      </c>
      <c r="G21" s="47">
        <v>0</v>
      </c>
      <c r="H21" s="46">
        <v>1820</v>
      </c>
      <c r="I21" s="46">
        <v>1820</v>
      </c>
      <c r="J21" s="45">
        <v>1200.4000000000001</v>
      </c>
      <c r="K21" s="45">
        <v>958</v>
      </c>
      <c r="L21" s="45">
        <v>855</v>
      </c>
      <c r="M21" s="45">
        <v>814</v>
      </c>
      <c r="N21" s="45">
        <v>800</v>
      </c>
      <c r="O21" s="45">
        <v>800</v>
      </c>
      <c r="P21" s="45">
        <v>800</v>
      </c>
      <c r="Q21" s="45">
        <v>800</v>
      </c>
      <c r="R21"/>
      <c r="S21" s="39"/>
    </row>
    <row r="22" spans="1:19" x14ac:dyDescent="0.2">
      <c r="A22" s="32"/>
      <c r="B22" s="25" t="s">
        <v>21</v>
      </c>
      <c r="C22" s="24"/>
      <c r="D22" s="43">
        <f t="shared" ref="D22:Q22" si="2">-(D16*D21)/1000000</f>
        <v>0</v>
      </c>
      <c r="E22" s="43">
        <f t="shared" si="2"/>
        <v>0</v>
      </c>
      <c r="F22" s="43">
        <f t="shared" si="2"/>
        <v>0</v>
      </c>
      <c r="G22" s="44">
        <f t="shared" si="2"/>
        <v>0</v>
      </c>
      <c r="H22" s="43">
        <f t="shared" si="2"/>
        <v>-0.182</v>
      </c>
      <c r="I22" s="43">
        <f t="shared" si="2"/>
        <v>-4.6227999999999998</v>
      </c>
      <c r="J22" s="43">
        <f t="shared" si="2"/>
        <v>-6.0019999999999998</v>
      </c>
      <c r="K22" s="43">
        <f t="shared" si="2"/>
        <v>-10.538</v>
      </c>
      <c r="L22" s="43">
        <f t="shared" si="2"/>
        <v>-17.100000000000001</v>
      </c>
      <c r="M22" s="43">
        <f t="shared" si="2"/>
        <v>-24.42</v>
      </c>
      <c r="N22" s="43">
        <f t="shared" si="2"/>
        <v>-30</v>
      </c>
      <c r="O22" s="43">
        <f t="shared" si="2"/>
        <v>-36</v>
      </c>
      <c r="P22" s="43">
        <f t="shared" si="2"/>
        <v>-42</v>
      </c>
      <c r="Q22" s="43">
        <f t="shared" si="2"/>
        <v>-48</v>
      </c>
      <c r="R22" s="32"/>
      <c r="S22" s="32"/>
    </row>
    <row r="23" spans="1:19" x14ac:dyDescent="0.2">
      <c r="B23" s="38" t="s">
        <v>20</v>
      </c>
      <c r="D23" s="37">
        <f t="shared" ref="D23:Q23" si="3">IFERROR(-D22/D18,0)</f>
        <v>0</v>
      </c>
      <c r="E23" s="37">
        <f t="shared" si="3"/>
        <v>0</v>
      </c>
      <c r="F23" s="37">
        <f t="shared" si="3"/>
        <v>0</v>
      </c>
      <c r="G23" s="36">
        <f t="shared" si="3"/>
        <v>0</v>
      </c>
      <c r="H23" s="35">
        <f t="shared" si="3"/>
        <v>0.22749999999999998</v>
      </c>
      <c r="I23" s="35">
        <f t="shared" si="3"/>
        <v>0.22749999999999998</v>
      </c>
      <c r="J23" s="35">
        <f t="shared" si="3"/>
        <v>0.15004999999999999</v>
      </c>
      <c r="K23" s="35">
        <f t="shared" si="3"/>
        <v>0.11975000000000001</v>
      </c>
      <c r="L23" s="35">
        <f t="shared" si="3"/>
        <v>0.10687500000000001</v>
      </c>
      <c r="M23" s="35">
        <f t="shared" si="3"/>
        <v>0.10175000000000001</v>
      </c>
      <c r="N23" s="35">
        <f t="shared" si="3"/>
        <v>0.1</v>
      </c>
      <c r="O23" s="35">
        <f t="shared" si="3"/>
        <v>0.1</v>
      </c>
      <c r="P23" s="35">
        <f t="shared" si="3"/>
        <v>0.1</v>
      </c>
      <c r="Q23" s="35">
        <f t="shared" si="3"/>
        <v>0.1</v>
      </c>
    </row>
    <row r="24" spans="1:19" x14ac:dyDescent="0.2">
      <c r="B24" s="25" t="s">
        <v>19</v>
      </c>
      <c r="C24" s="24"/>
      <c r="D24" s="33">
        <f t="shared" ref="D24:Q24" si="4">D18+D22</f>
        <v>0</v>
      </c>
      <c r="E24" s="33">
        <f t="shared" si="4"/>
        <v>0</v>
      </c>
      <c r="F24" s="33">
        <f t="shared" si="4"/>
        <v>0</v>
      </c>
      <c r="G24" s="34">
        <f t="shared" si="4"/>
        <v>0</v>
      </c>
      <c r="H24" s="33">
        <f t="shared" si="4"/>
        <v>0.6180000000000001</v>
      </c>
      <c r="I24" s="33">
        <f t="shared" si="4"/>
        <v>15.6972</v>
      </c>
      <c r="J24" s="33">
        <f t="shared" si="4"/>
        <v>33.997999999999998</v>
      </c>
      <c r="K24" s="33">
        <f t="shared" si="4"/>
        <v>77.462000000000003</v>
      </c>
      <c r="L24" s="33">
        <f t="shared" si="4"/>
        <v>142.9</v>
      </c>
      <c r="M24" s="33">
        <f t="shared" si="4"/>
        <v>215.57999999999998</v>
      </c>
      <c r="N24" s="33">
        <f t="shared" si="4"/>
        <v>270</v>
      </c>
      <c r="O24" s="33">
        <f t="shared" si="4"/>
        <v>324</v>
      </c>
      <c r="P24" s="33">
        <f t="shared" si="4"/>
        <v>378</v>
      </c>
      <c r="Q24" s="33">
        <f t="shared" si="4"/>
        <v>432</v>
      </c>
    </row>
    <row r="25" spans="1:19" x14ac:dyDescent="0.2">
      <c r="G25" s="20"/>
    </row>
    <row r="26" spans="1:19" x14ac:dyDescent="0.2">
      <c r="C26" s="1" t="s">
        <v>18</v>
      </c>
      <c r="D26" s="42">
        <v>0</v>
      </c>
      <c r="E26" s="42">
        <v>0</v>
      </c>
      <c r="F26" s="42">
        <v>0</v>
      </c>
      <c r="G26" s="41">
        <v>0</v>
      </c>
      <c r="H26" s="40">
        <v>-50</v>
      </c>
      <c r="I26" s="40">
        <v>-75</v>
      </c>
      <c r="J26" s="40">
        <v>-85</v>
      </c>
      <c r="K26" s="40">
        <v>-95.8</v>
      </c>
      <c r="L26" s="40">
        <v>-132</v>
      </c>
      <c r="M26" s="40">
        <v>-166</v>
      </c>
      <c r="N26" s="40">
        <v>-189</v>
      </c>
      <c r="O26" s="40">
        <v>-205</v>
      </c>
      <c r="P26" s="40">
        <v>-215</v>
      </c>
      <c r="Q26" s="40">
        <v>-225</v>
      </c>
      <c r="S26" s="39"/>
    </row>
    <row r="27" spans="1:19" x14ac:dyDescent="0.2">
      <c r="B27" s="38"/>
      <c r="C27" s="38" t="s">
        <v>15</v>
      </c>
      <c r="D27" s="37"/>
      <c r="E27" s="37">
        <f t="shared" ref="E27:Q27" si="5">IFERROR((E26-D26)/D26,0)</f>
        <v>0</v>
      </c>
      <c r="F27" s="37">
        <f t="shared" si="5"/>
        <v>0</v>
      </c>
      <c r="G27" s="36">
        <f t="shared" si="5"/>
        <v>0</v>
      </c>
      <c r="H27" s="35">
        <f t="shared" si="5"/>
        <v>0</v>
      </c>
      <c r="I27" s="35">
        <f t="shared" si="5"/>
        <v>0.5</v>
      </c>
      <c r="J27" s="35">
        <f t="shared" si="5"/>
        <v>0.13333333333333333</v>
      </c>
      <c r="K27" s="35">
        <f t="shared" si="5"/>
        <v>0.12705882352941172</v>
      </c>
      <c r="L27" s="35">
        <f t="shared" si="5"/>
        <v>0.37787056367432154</v>
      </c>
      <c r="M27" s="35">
        <f t="shared" si="5"/>
        <v>0.25757575757575757</v>
      </c>
      <c r="N27" s="35">
        <f t="shared" si="5"/>
        <v>0.13855421686746988</v>
      </c>
      <c r="O27" s="35">
        <f t="shared" si="5"/>
        <v>8.4656084656084651E-2</v>
      </c>
      <c r="P27" s="35">
        <f t="shared" si="5"/>
        <v>4.878048780487805E-2</v>
      </c>
      <c r="Q27" s="35">
        <f t="shared" si="5"/>
        <v>4.6511627906976744E-2</v>
      </c>
    </row>
    <row r="28" spans="1:19" x14ac:dyDescent="0.2">
      <c r="C28" s="1" t="s">
        <v>17</v>
      </c>
      <c r="D28" s="42">
        <v>0</v>
      </c>
      <c r="E28" s="42">
        <v>0</v>
      </c>
      <c r="F28" s="42">
        <v>0</v>
      </c>
      <c r="G28" s="41">
        <v>0</v>
      </c>
      <c r="H28" s="40">
        <v>-5</v>
      </c>
      <c r="I28" s="40">
        <v>-10</v>
      </c>
      <c r="J28" s="40">
        <v>-15.3</v>
      </c>
      <c r="K28" s="40">
        <v>-25.6</v>
      </c>
      <c r="L28" s="40">
        <v>-26</v>
      </c>
      <c r="M28" s="40">
        <v>-28</v>
      </c>
      <c r="N28" s="40">
        <v>-30</v>
      </c>
      <c r="O28" s="40">
        <v>-31</v>
      </c>
      <c r="P28" s="40">
        <v>-33</v>
      </c>
      <c r="Q28" s="40">
        <v>-34</v>
      </c>
      <c r="S28" s="39"/>
    </row>
    <row r="29" spans="1:19" x14ac:dyDescent="0.2">
      <c r="B29" s="38"/>
      <c r="C29" s="38" t="s">
        <v>15</v>
      </c>
      <c r="D29" s="37"/>
      <c r="E29" s="37">
        <f t="shared" ref="E29:Q29" si="6">IFERROR((E28-D28)/D28,0)</f>
        <v>0</v>
      </c>
      <c r="F29" s="37">
        <f t="shared" si="6"/>
        <v>0</v>
      </c>
      <c r="G29" s="36">
        <f t="shared" si="6"/>
        <v>0</v>
      </c>
      <c r="H29" s="35">
        <f t="shared" si="6"/>
        <v>0</v>
      </c>
      <c r="I29" s="35">
        <f t="shared" si="6"/>
        <v>1</v>
      </c>
      <c r="J29" s="35">
        <f t="shared" si="6"/>
        <v>0.53</v>
      </c>
      <c r="K29" s="35">
        <f t="shared" si="6"/>
        <v>0.67320261437908502</v>
      </c>
      <c r="L29" s="35">
        <f t="shared" si="6"/>
        <v>1.5624999999999944E-2</v>
      </c>
      <c r="M29" s="35">
        <f t="shared" si="6"/>
        <v>7.6923076923076927E-2</v>
      </c>
      <c r="N29" s="35">
        <f t="shared" si="6"/>
        <v>7.1428571428571425E-2</v>
      </c>
      <c r="O29" s="35">
        <f t="shared" si="6"/>
        <v>3.3333333333333333E-2</v>
      </c>
      <c r="P29" s="35">
        <f t="shared" si="6"/>
        <v>6.4516129032258063E-2</v>
      </c>
      <c r="Q29" s="35">
        <f t="shared" si="6"/>
        <v>3.0303030303030304E-2</v>
      </c>
    </row>
    <row r="30" spans="1:19" x14ac:dyDescent="0.2">
      <c r="C30" s="1" t="s">
        <v>16</v>
      </c>
      <c r="D30" s="42">
        <v>0</v>
      </c>
      <c r="E30" s="42">
        <v>0</v>
      </c>
      <c r="F30" s="42">
        <v>0</v>
      </c>
      <c r="G30" s="41">
        <v>0</v>
      </c>
      <c r="H30" s="40">
        <v>-5.5</v>
      </c>
      <c r="I30" s="40">
        <v>-5.6</v>
      </c>
      <c r="J30" s="40">
        <v>-19.100000000000001</v>
      </c>
      <c r="K30" s="40">
        <v>-38.5</v>
      </c>
      <c r="L30" s="40">
        <v>-20</v>
      </c>
      <c r="M30" s="40">
        <v>-15</v>
      </c>
      <c r="N30" s="40">
        <v>-10</v>
      </c>
      <c r="O30" s="40">
        <v>0</v>
      </c>
      <c r="P30" s="40">
        <v>0</v>
      </c>
      <c r="Q30" s="40">
        <v>0</v>
      </c>
      <c r="S30" s="39"/>
    </row>
    <row r="31" spans="1:19" x14ac:dyDescent="0.2">
      <c r="B31" s="38"/>
      <c r="C31" s="38" t="s">
        <v>15</v>
      </c>
      <c r="D31" s="37"/>
      <c r="E31" s="37">
        <f t="shared" ref="E31:Q31" si="7">IFERROR((E30-D30)/D30,0)</f>
        <v>0</v>
      </c>
      <c r="F31" s="37">
        <f t="shared" si="7"/>
        <v>0</v>
      </c>
      <c r="G31" s="36">
        <f t="shared" si="7"/>
        <v>0</v>
      </c>
      <c r="H31" s="35">
        <f t="shared" si="7"/>
        <v>0</v>
      </c>
      <c r="I31" s="35">
        <f t="shared" si="7"/>
        <v>1.8181818181818118E-2</v>
      </c>
      <c r="J31" s="35">
        <f t="shared" si="7"/>
        <v>2.410714285714286</v>
      </c>
      <c r="K31" s="35">
        <f t="shared" si="7"/>
        <v>1.0157068062827224</v>
      </c>
      <c r="L31" s="35">
        <f t="shared" si="7"/>
        <v>-0.48051948051948051</v>
      </c>
      <c r="M31" s="35">
        <f t="shared" si="7"/>
        <v>-0.25</v>
      </c>
      <c r="N31" s="35">
        <f t="shared" si="7"/>
        <v>-0.33333333333333331</v>
      </c>
      <c r="O31" s="35">
        <f t="shared" si="7"/>
        <v>-1</v>
      </c>
      <c r="P31" s="35">
        <f t="shared" si="7"/>
        <v>0</v>
      </c>
      <c r="Q31" s="35">
        <f t="shared" si="7"/>
        <v>0</v>
      </c>
    </row>
    <row r="32" spans="1:19" s="32" customFormat="1" x14ac:dyDescent="0.2">
      <c r="A32"/>
      <c r="B32" s="1"/>
      <c r="C32"/>
      <c r="D32"/>
      <c r="E32"/>
      <c r="F32"/>
      <c r="G32" s="20"/>
      <c r="H32"/>
      <c r="I32"/>
      <c r="J32"/>
      <c r="K32"/>
      <c r="L32"/>
      <c r="M32"/>
      <c r="N32"/>
      <c r="O32"/>
      <c r="P32"/>
      <c r="Q32"/>
      <c r="R32"/>
      <c r="S32"/>
    </row>
    <row r="33" spans="1:19" x14ac:dyDescent="0.2">
      <c r="A33" s="32"/>
      <c r="B33" s="25" t="s">
        <v>14</v>
      </c>
      <c r="C33" s="24"/>
      <c r="D33" s="33">
        <f t="shared" ref="D33:Q33" si="8">D24+D26+D28+D30</f>
        <v>0</v>
      </c>
      <c r="E33" s="33">
        <f t="shared" si="8"/>
        <v>0</v>
      </c>
      <c r="F33" s="33">
        <f t="shared" si="8"/>
        <v>0</v>
      </c>
      <c r="G33" s="34">
        <f t="shared" si="8"/>
        <v>0</v>
      </c>
      <c r="H33" s="33">
        <f t="shared" si="8"/>
        <v>-59.881999999999998</v>
      </c>
      <c r="I33" s="33">
        <f t="shared" si="8"/>
        <v>-74.902799999999985</v>
      </c>
      <c r="J33" s="33">
        <f t="shared" si="8"/>
        <v>-85.402000000000015</v>
      </c>
      <c r="K33" s="33">
        <f t="shared" si="8"/>
        <v>-82.437999999999988</v>
      </c>
      <c r="L33" s="33">
        <f t="shared" si="8"/>
        <v>-35.099999999999994</v>
      </c>
      <c r="M33" s="33">
        <f t="shared" si="8"/>
        <v>6.5799999999999841</v>
      </c>
      <c r="N33" s="33">
        <f t="shared" si="8"/>
        <v>41</v>
      </c>
      <c r="O33" s="33">
        <f t="shared" si="8"/>
        <v>88</v>
      </c>
      <c r="P33" s="33">
        <f t="shared" si="8"/>
        <v>130</v>
      </c>
      <c r="Q33" s="33">
        <f t="shared" si="8"/>
        <v>173</v>
      </c>
      <c r="R33" s="32"/>
      <c r="S33" s="32"/>
    </row>
    <row r="34" spans="1:19" x14ac:dyDescent="0.2">
      <c r="G34" s="20"/>
    </row>
    <row r="35" spans="1:19" x14ac:dyDescent="0.2">
      <c r="C35" s="1" t="s">
        <v>13</v>
      </c>
      <c r="D35" s="30">
        <v>-25.6</v>
      </c>
      <c r="E35" s="30">
        <f t="shared" ref="E35:Q35" si="9">D35+E33</f>
        <v>-25.6</v>
      </c>
      <c r="F35" s="30">
        <f t="shared" si="9"/>
        <v>-25.6</v>
      </c>
      <c r="G35" s="31">
        <f t="shared" si="9"/>
        <v>-25.6</v>
      </c>
      <c r="H35" s="30">
        <f t="shared" si="9"/>
        <v>-85.481999999999999</v>
      </c>
      <c r="I35" s="30">
        <f t="shared" si="9"/>
        <v>-160.38479999999998</v>
      </c>
      <c r="J35" s="30">
        <f t="shared" si="9"/>
        <v>-245.7868</v>
      </c>
      <c r="K35" s="30">
        <f t="shared" si="9"/>
        <v>-328.22479999999996</v>
      </c>
      <c r="L35" s="30">
        <f t="shared" si="9"/>
        <v>-363.32479999999998</v>
      </c>
      <c r="M35" s="30">
        <f t="shared" si="9"/>
        <v>-356.7448</v>
      </c>
      <c r="N35" s="30">
        <f t="shared" si="9"/>
        <v>-315.7448</v>
      </c>
      <c r="O35" s="30">
        <f t="shared" si="9"/>
        <v>-227.7448</v>
      </c>
      <c r="P35" s="30">
        <f t="shared" si="9"/>
        <v>-97.744799999999998</v>
      </c>
      <c r="Q35" s="30">
        <f t="shared" si="9"/>
        <v>75.255200000000002</v>
      </c>
    </row>
    <row r="36" spans="1:19" x14ac:dyDescent="0.2">
      <c r="C36" s="1" t="s">
        <v>12</v>
      </c>
      <c r="D36" s="29">
        <f t="shared" ref="D36:Q36" si="10">IF(OR(D35&lt;0,D35=0),0,IF(D35&gt;0,MIN(D35,D33*$C$37)))</f>
        <v>0</v>
      </c>
      <c r="E36" s="29">
        <f t="shared" si="10"/>
        <v>0</v>
      </c>
      <c r="F36" s="29">
        <f t="shared" si="10"/>
        <v>0</v>
      </c>
      <c r="G36" s="28">
        <f t="shared" si="10"/>
        <v>0</v>
      </c>
      <c r="H36" s="27">
        <f t="shared" si="10"/>
        <v>0</v>
      </c>
      <c r="I36" s="27">
        <f t="shared" si="10"/>
        <v>0</v>
      </c>
      <c r="J36" s="27">
        <f t="shared" si="10"/>
        <v>0</v>
      </c>
      <c r="K36" s="27">
        <f t="shared" si="10"/>
        <v>0</v>
      </c>
      <c r="L36" s="27">
        <f t="shared" si="10"/>
        <v>0</v>
      </c>
      <c r="M36" s="27">
        <f t="shared" si="10"/>
        <v>0</v>
      </c>
      <c r="N36" s="27">
        <f t="shared" si="10"/>
        <v>0</v>
      </c>
      <c r="O36" s="27">
        <f t="shared" si="10"/>
        <v>0</v>
      </c>
      <c r="P36" s="27">
        <f t="shared" si="10"/>
        <v>0</v>
      </c>
      <c r="Q36" s="27">
        <f t="shared" si="10"/>
        <v>36.33</v>
      </c>
    </row>
    <row r="37" spans="1:19" x14ac:dyDescent="0.2">
      <c r="B37" s="1" t="s">
        <v>11</v>
      </c>
      <c r="C37" s="26">
        <v>0.21</v>
      </c>
      <c r="G37" s="20"/>
    </row>
    <row r="38" spans="1:19" x14ac:dyDescent="0.2">
      <c r="B38" s="25" t="s">
        <v>10</v>
      </c>
      <c r="C38" s="24"/>
      <c r="D38" s="22">
        <f t="shared" ref="D38:Q38" si="11">D33-D36</f>
        <v>0</v>
      </c>
      <c r="E38" s="22">
        <f t="shared" si="11"/>
        <v>0</v>
      </c>
      <c r="F38" s="22">
        <f t="shared" si="11"/>
        <v>0</v>
      </c>
      <c r="G38" s="23">
        <f t="shared" si="11"/>
        <v>0</v>
      </c>
      <c r="H38" s="22">
        <f t="shared" si="11"/>
        <v>-59.881999999999998</v>
      </c>
      <c r="I38" s="22">
        <f t="shared" si="11"/>
        <v>-74.902799999999985</v>
      </c>
      <c r="J38" s="22">
        <f t="shared" si="11"/>
        <v>-85.402000000000015</v>
      </c>
      <c r="K38" s="22">
        <f t="shared" si="11"/>
        <v>-82.437999999999988</v>
      </c>
      <c r="L38" s="22">
        <f t="shared" si="11"/>
        <v>-35.099999999999994</v>
      </c>
      <c r="M38" s="22">
        <f t="shared" si="11"/>
        <v>6.5799999999999841</v>
      </c>
      <c r="N38" s="22">
        <f t="shared" si="11"/>
        <v>41</v>
      </c>
      <c r="O38" s="22">
        <f t="shared" si="11"/>
        <v>88</v>
      </c>
      <c r="P38" s="22">
        <f t="shared" si="11"/>
        <v>130</v>
      </c>
      <c r="Q38" s="22">
        <f t="shared" si="11"/>
        <v>136.67000000000002</v>
      </c>
      <c r="R38" s="21">
        <f>(Q38*(1+$C$43))/($C$42-$C$43)</f>
        <v>1173.0841666666668</v>
      </c>
    </row>
    <row r="39" spans="1:19" x14ac:dyDescent="0.2">
      <c r="C39" s="1" t="s">
        <v>9</v>
      </c>
      <c r="G39" s="20">
        <v>0</v>
      </c>
      <c r="H39">
        <v>1</v>
      </c>
      <c r="I39">
        <v>2</v>
      </c>
      <c r="J39">
        <v>3</v>
      </c>
      <c r="K39">
        <v>4</v>
      </c>
      <c r="L39">
        <v>5</v>
      </c>
      <c r="M39">
        <v>6</v>
      </c>
      <c r="N39">
        <v>7</v>
      </c>
      <c r="O39">
        <v>8</v>
      </c>
      <c r="P39">
        <v>9</v>
      </c>
      <c r="Q39">
        <v>10</v>
      </c>
      <c r="R39">
        <v>11</v>
      </c>
    </row>
    <row r="40" spans="1:19" x14ac:dyDescent="0.2">
      <c r="B40" s="19"/>
      <c r="C40" s="19" t="s">
        <v>8</v>
      </c>
      <c r="D40" s="18"/>
      <c r="E40" s="16"/>
      <c r="F40" s="16"/>
      <c r="G40" s="17">
        <f t="shared" ref="G40:Q40" si="12">G38/(1+$C$42)^G39</f>
        <v>0</v>
      </c>
      <c r="H40" s="16">
        <f t="shared" si="12"/>
        <v>-52.071304347826086</v>
      </c>
      <c r="I40" s="16">
        <f t="shared" si="12"/>
        <v>-56.637277882797733</v>
      </c>
      <c r="J40" s="16">
        <f t="shared" si="12"/>
        <v>-56.153201282156679</v>
      </c>
      <c r="K40" s="16">
        <f t="shared" si="12"/>
        <v>-47.134194060198482</v>
      </c>
      <c r="L40" s="16">
        <f t="shared" si="12"/>
        <v>-17.450903408969971</v>
      </c>
      <c r="M40" s="16">
        <f t="shared" si="12"/>
        <v>2.8447155810980345</v>
      </c>
      <c r="N40" s="16">
        <f t="shared" si="12"/>
        <v>15.413418636846799</v>
      </c>
      <c r="O40" s="16">
        <f t="shared" si="12"/>
        <v>28.767356098462745</v>
      </c>
      <c r="P40" s="16">
        <f t="shared" si="12"/>
        <v>36.954113565218947</v>
      </c>
      <c r="Q40" s="16">
        <f t="shared" si="12"/>
        <v>33.782733785675411</v>
      </c>
      <c r="R40" s="16"/>
    </row>
    <row r="41" spans="1:19" ht="16" thickBot="1" x14ac:dyDescent="0.25"/>
    <row r="42" spans="1:19" x14ac:dyDescent="0.2">
      <c r="B42" s="15" t="s">
        <v>7</v>
      </c>
      <c r="C42" s="14">
        <v>0.15</v>
      </c>
    </row>
    <row r="43" spans="1:19" ht="16" thickBot="1" x14ac:dyDescent="0.25">
      <c r="B43" s="13" t="s">
        <v>6</v>
      </c>
      <c r="C43" s="12">
        <v>0.03</v>
      </c>
    </row>
    <row r="44" spans="1:19" x14ac:dyDescent="0.2">
      <c r="B44" s="11" t="s">
        <v>5</v>
      </c>
      <c r="C44" s="10">
        <f>(R38*1000000)/(1+C42)^R39</f>
        <v>252146491.29888171</v>
      </c>
    </row>
    <row r="45" spans="1:19" x14ac:dyDescent="0.2">
      <c r="B45" s="9" t="s">
        <v>4</v>
      </c>
      <c r="C45" s="8">
        <f>SUM(H40:Q40)*1000000</f>
        <v>-111684543.31464699</v>
      </c>
    </row>
    <row r="46" spans="1:19" ht="16" thickBot="1" x14ac:dyDescent="0.25">
      <c r="B46" s="7" t="s">
        <v>3</v>
      </c>
      <c r="C46" s="6">
        <v>20000000</v>
      </c>
    </row>
    <row r="47" spans="1:19" ht="16" thickBot="1" x14ac:dyDescent="0.25">
      <c r="B47" s="3" t="s">
        <v>2</v>
      </c>
      <c r="C47" s="2">
        <f>C44+C45-C46</f>
        <v>120461947.98423472</v>
      </c>
    </row>
    <row r="48" spans="1:19" ht="16" thickBot="1" x14ac:dyDescent="0.25">
      <c r="B48" s="5" t="s">
        <v>1</v>
      </c>
      <c r="C48" s="4">
        <v>27000000</v>
      </c>
    </row>
    <row r="49" spans="2:3" ht="15.75" customHeight="1" thickBot="1" x14ac:dyDescent="0.25">
      <c r="B49" s="3" t="s">
        <v>0</v>
      </c>
      <c r="C49" s="2">
        <f>SUM(C47:C48)</f>
        <v>147461947.98423472</v>
      </c>
    </row>
    <row r="50" spans="2:3" ht="15.75" customHeight="1" x14ac:dyDescent="0.2"/>
  </sheetData>
  <mergeCells count="5">
    <mergeCell ref="A12:S12"/>
    <mergeCell ref="D8:S8"/>
    <mergeCell ref="B3:C3"/>
    <mergeCell ref="D10:G10"/>
    <mergeCell ref="H10:Q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Company valuation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2021-03-29T17:23:36Z</dcterms:created>
  <dcterms:modified xsi:type="dcterms:W3CDTF">2021-03-30T15:10:12Z</dcterms:modified>
</cp:coreProperties>
</file>